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8" i="1"/>
  <c r="K19"/>
  <c r="K18"/>
  <c r="K17"/>
  <c r="I19"/>
  <c r="I18"/>
  <c r="I17"/>
  <c r="J19"/>
  <c r="K20"/>
  <c r="J17"/>
  <c r="J20" s="1"/>
  <c r="I20"/>
  <c r="L19" l="1"/>
  <c r="L18"/>
  <c r="L17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<sst xmlns="http://schemas.openxmlformats.org/spreadsheetml/2006/main" count="26" uniqueCount="26">
  <si>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</si>
  <si>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</si>
  <si>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</si>
  <si>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</si>
  <si>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</si>
  <si>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</si>
  <si>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</si>
  <si>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</si>
  <si>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</si>
  <si>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</si>
  <si>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</si>
  <si>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</si>
  <si>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</si>
  <si>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</si>
  <si>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</si>
  <si>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</si>
  <si>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</si>
  <si>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</si>
  <si>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</si>
  <si>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</si>
  <si>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</si>
  <si>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</si>
  <si>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Приложение №3.1</t>
  </si>
  <si>
    <t>ООО Новострой</t>
  </si>
  <si>
    <t>Расчет стоимости проектных работ  № СКС-2023-В-ИП-7.1.13.1-5</t>
  </si>
  <si>
    <t>Водоотведение объекта капитального строительства: «Жилой дом со встроенными нежилыми помещениями и подземным паркингом по адресу: г.Самара, Промышленный район, просека 6, участок б/н»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</si>
</sst>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M21" sqref="M21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22</v>
      </c>
      <c r="H1" s="4"/>
      <c r="I1" s="2"/>
      <c r="J1" s="2"/>
      <c r="K1" s="2"/>
      <c r="L1" s="2"/>
      <c r="M1" s="2"/>
    </row>
    <row r="2" spans="1:13" s="3" customFormat="1" ht="12.75">
      <c r="E2" s="4"/>
      <c r="F2" s="24" t="s">
        <v>0</v>
      </c>
      <c r="G2" s="24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1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2</v>
      </c>
      <c r="F6" s="6" t="s">
        <v>3</v>
      </c>
      <c r="I6" s="7"/>
      <c r="J6" s="7"/>
      <c r="K6" s="7"/>
      <c r="L6" s="7"/>
      <c r="M6" s="7"/>
    </row>
    <row r="7" spans="1:13" s="6" customFormat="1" ht="16.5" customHeight="1">
      <c r="F7" s="6" t="s">
        <v>4</v>
      </c>
      <c r="I7" s="7"/>
      <c r="J7" s="7"/>
      <c r="K7" s="7"/>
      <c r="L7" s="7"/>
      <c r="M7" s="7"/>
    </row>
    <row r="8" spans="1:13" s="6" customFormat="1" ht="12.75">
      <c r="F8" s="6" t="s">
        <v>5</v>
      </c>
      <c r="I8" s="7"/>
      <c r="J8" s="7"/>
      <c r="K8" s="7"/>
      <c r="L8" s="7"/>
      <c r="M8" s="7"/>
    </row>
    <row r="9" spans="1:13" s="6" customFormat="1" ht="16.5" customHeight="1">
      <c r="A9" s="6" t="s">
        <v>6</v>
      </c>
      <c r="F9" s="6" t="s">
        <v>7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25" t="s">
        <v>24</v>
      </c>
      <c r="B12" s="25"/>
      <c r="C12" s="25"/>
      <c r="D12" s="25"/>
      <c r="E12" s="25"/>
      <c r="F12" s="25"/>
      <c r="G12" s="25"/>
      <c r="H12" s="8"/>
      <c r="I12" s="2"/>
      <c r="J12" s="2"/>
      <c r="K12" s="2"/>
      <c r="L12" s="2"/>
    </row>
    <row r="13" spans="1:13" s="9" customFormat="1" ht="47.25" customHeight="1">
      <c r="A13" s="26" t="s">
        <v>25</v>
      </c>
      <c r="B13" s="26"/>
      <c r="C13" s="26"/>
      <c r="D13" s="26"/>
      <c r="E13" s="26"/>
      <c r="F13" s="26"/>
      <c r="G13" s="26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8</v>
      </c>
      <c r="B16" s="27" t="s">
        <v>9</v>
      </c>
      <c r="C16" s="27"/>
      <c r="D16" s="27"/>
      <c r="E16" s="27"/>
      <c r="F16" s="27"/>
      <c r="G16" s="12" t="s">
        <v>10</v>
      </c>
      <c r="I16" s="14" t="s">
        <v>23</v>
      </c>
      <c r="J16" s="14" t="s">
        <v>20</v>
      </c>
      <c r="K16" s="13" t="s">
        <v>21</v>
      </c>
      <c r="L16" s="14" t="s">
        <v>11</v>
      </c>
      <c r="M16" s="14"/>
    </row>
    <row r="17" spans="1:25" s="3" customFormat="1" ht="27" customHeight="1">
      <c r="A17" s="15">
        <v>1</v>
      </c>
      <c r="B17" s="28" t="s">
        <v>12</v>
      </c>
      <c r="C17" s="28"/>
      <c r="D17" s="28"/>
      <c r="E17" s="28"/>
      <c r="F17" s="28"/>
      <c r="G17" s="16"/>
      <c r="I17" s="17">
        <f>535000/1.2*0.25</f>
        <v>111458.33333333334</v>
      </c>
      <c r="J17" s="17">
        <f>150000/1.2</f>
        <v>125000</v>
      </c>
      <c r="K17" s="17">
        <f>410000*0.25</f>
        <v>102500</v>
      </c>
      <c r="L17" s="17">
        <f>(J17+I17+K17)/3</f>
        <v>112986.11111111112</v>
      </c>
      <c r="M17" s="17"/>
    </row>
    <row r="18" spans="1:25" s="3" customFormat="1" ht="27" customHeight="1">
      <c r="A18" s="15">
        <v>2</v>
      </c>
      <c r="B18" s="28" t="s">
        <v>13</v>
      </c>
      <c r="C18" s="28"/>
      <c r="D18" s="28"/>
      <c r="E18" s="28"/>
      <c r="F18" s="28"/>
      <c r="G18" s="16"/>
      <c r="I18" s="17">
        <f>535000/1.2*0.65</f>
        <v>289791.66666666669</v>
      </c>
      <c r="J18" s="17">
        <f>250000/1.2</f>
        <v>208333.33333333334</v>
      </c>
      <c r="K18" s="17">
        <f>410000*0.65</f>
        <v>266500</v>
      </c>
      <c r="L18" s="17">
        <f>(J18+I18+K18)/3</f>
        <v>254875</v>
      </c>
      <c r="M18" s="17"/>
    </row>
    <row r="19" spans="1:25" s="3" customFormat="1" ht="27" customHeight="1">
      <c r="A19" s="15">
        <v>3</v>
      </c>
      <c r="B19" s="28" t="s">
        <v>14</v>
      </c>
      <c r="C19" s="28"/>
      <c r="D19" s="28"/>
      <c r="E19" s="28"/>
      <c r="F19" s="28"/>
      <c r="G19" s="16"/>
      <c r="I19" s="17">
        <f>535000/1.2*0.1</f>
        <v>44583.333333333343</v>
      </c>
      <c r="J19" s="17">
        <f>100000/1.2</f>
        <v>83333.333333333343</v>
      </c>
      <c r="K19" s="17">
        <f>410000*0.1</f>
        <v>41000</v>
      </c>
      <c r="L19" s="17">
        <f>(J19+I19+K19)/3</f>
        <v>56305.555555555562</v>
      </c>
      <c r="M19" s="17"/>
      <c r="Y19" s="3" t="s">
        <v>15</v>
      </c>
    </row>
    <row r="20" spans="1:25" s="3" customFormat="1" ht="27" customHeight="1">
      <c r="A20" s="15"/>
      <c r="B20" s="31" t="s">
        <v>16</v>
      </c>
      <c r="C20" s="31"/>
      <c r="D20" s="31"/>
      <c r="E20" s="31"/>
      <c r="F20" s="31"/>
      <c r="G20" s="18">
        <f>SUM(G17:G19)</f>
        <v>0</v>
      </c>
      <c r="I20" s="17">
        <f>SUM(I17:I19)</f>
        <v>445833.33333333337</v>
      </c>
      <c r="J20" s="17">
        <f>SUM(J17:J19)</f>
        <v>416666.66666666674</v>
      </c>
      <c r="K20" s="17">
        <f>SUM(K17:K19)</f>
        <v>410000</v>
      </c>
      <c r="L20" s="17">
        <f>(J20+I20+K20)/3</f>
        <v>424166.66666666669</v>
      </c>
      <c r="M20" s="17"/>
    </row>
    <row r="21" spans="1:25" s="9" customFormat="1" ht="27" customHeight="1">
      <c r="A21" s="15"/>
      <c r="B21" s="32" t="s">
        <v>17</v>
      </c>
      <c r="C21" s="32"/>
      <c r="D21" s="32"/>
      <c r="E21" s="32"/>
      <c r="F21" s="32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9" t="s">
        <v>18</v>
      </c>
      <c r="C22" s="29"/>
      <c r="D22" s="29"/>
      <c r="E22" s="29"/>
      <c r="F22" s="29"/>
      <c r="G22" s="18">
        <f>G20+G21</f>
        <v>0</v>
      </c>
      <c r="I22" s="17">
        <f>I20*1.2</f>
        <v>535000</v>
      </c>
      <c r="J22" s="17">
        <f>J20*1.2</f>
        <v>500000.00000000006</v>
      </c>
      <c r="K22" s="17"/>
      <c r="L22" s="17">
        <f>L20*1.2</f>
        <v>509000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30" t="s">
        <v>19</v>
      </c>
      <c r="B26" s="30"/>
      <c r="C26" s="30"/>
      <c r="D26" s="30"/>
      <c r="E26" s="30"/>
      <c r="F26" s="30"/>
      <c r="G26" s="30"/>
      <c r="M26" s="2"/>
    </row>
  </sheetData>
  <mergeCells count="11">
    <mergeCell ref="B22:F22"/>
    <mergeCell ref="A26:G26"/>
    <mergeCell ref="B18:F18"/>
    <mergeCell ref="B19:F19"/>
    <mergeCell ref="B20:F20"/>
    <mergeCell ref="B21:F21"/>
    <mergeCell ref="F2:G2"/>
    <mergeCell ref="A12:G12"/>
    <mergeCell ref="A13:G13"/>
    <mergeCell ref="B16:F16"/>
    <mergeCell ref="B17:F17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2023-05-19T05:22:30Z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